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8_{1D28EC1B-0059-4602-8FD4-378345F2F359}" xr6:coauthVersionLast="45" xr6:coauthVersionMax="45" xr10:uidLastSave="{00000000-0000-0000-0000-000000000000}"/>
  <bookViews>
    <workbookView xWindow="-23148" yWindow="-516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Evidencija!$A$1:$P$31</definedName>
    <definedName name="_xlnm.Print_Area" localSheetId="4">Zakljucne!$A$1:$G$31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9" i="111" l="1"/>
  <c r="Y19" i="111"/>
  <c r="X19" i="111"/>
  <c r="W19" i="111"/>
  <c r="V19" i="111"/>
  <c r="U19" i="111"/>
  <c r="T19" i="111"/>
  <c r="S19" i="11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Y16" i="111"/>
  <c r="X16" i="111"/>
  <c r="W16" i="111"/>
  <c r="V16" i="111"/>
  <c r="U16" i="111"/>
  <c r="T16" i="111"/>
  <c r="S16" i="111"/>
  <c r="Z15" i="111"/>
  <c r="X15" i="111"/>
  <c r="V15" i="111"/>
  <c r="U15" i="111"/>
  <c r="T15" i="111"/>
  <c r="S15" i="111"/>
  <c r="Z14" i="111"/>
  <c r="Y14" i="111"/>
  <c r="X14" i="111"/>
  <c r="W14" i="111"/>
  <c r="V14" i="111"/>
  <c r="U14" i="111"/>
  <c r="T14" i="111"/>
  <c r="S14" i="111"/>
  <c r="Z13" i="111"/>
  <c r="X13" i="111"/>
  <c r="V13" i="111"/>
  <c r="U13" i="111"/>
  <c r="T13" i="111"/>
  <c r="S13" i="111"/>
  <c r="Z12" i="111"/>
  <c r="Y12" i="111"/>
  <c r="X12" i="111"/>
  <c r="W12" i="111"/>
  <c r="V12" i="111"/>
  <c r="U12" i="111"/>
  <c r="T12" i="111"/>
  <c r="S12" i="111"/>
  <c r="Z11" i="111"/>
  <c r="Y11" i="111"/>
  <c r="X11" i="111"/>
  <c r="W11" i="111"/>
  <c r="V11" i="111"/>
  <c r="U11" i="111"/>
  <c r="T11" i="111"/>
  <c r="S11" i="111"/>
  <c r="Z10" i="111"/>
  <c r="X10" i="111"/>
  <c r="V10" i="111"/>
  <c r="U10" i="111"/>
  <c r="T10" i="111"/>
  <c r="S10" i="111"/>
  <c r="Z9" i="111"/>
  <c r="Y9" i="111"/>
  <c r="X9" i="111"/>
  <c r="W9" i="111"/>
  <c r="V9" i="111"/>
  <c r="U9" i="111"/>
  <c r="T9" i="111"/>
  <c r="S9" i="111"/>
  <c r="Z8" i="111"/>
  <c r="Y8" i="111"/>
  <c r="X8" i="111"/>
  <c r="W8" i="111"/>
  <c r="V8" i="111"/>
  <c r="U8" i="111"/>
  <c r="T8" i="111"/>
  <c r="S8" i="111"/>
  <c r="Z7" i="111"/>
  <c r="Y7" i="111"/>
  <c r="X7" i="111"/>
  <c r="W7" i="111"/>
  <c r="V7" i="111"/>
  <c r="U7" i="111"/>
  <c r="T7" i="111"/>
  <c r="S7" i="111"/>
  <c r="Z6" i="111"/>
  <c r="X6" i="111"/>
  <c r="V6" i="111"/>
  <c r="U6" i="111"/>
  <c r="T6" i="111"/>
  <c r="W6" i="111" s="1"/>
  <c r="Y6" i="111" s="1"/>
  <c r="S6" i="111"/>
  <c r="Z5" i="111"/>
  <c r="X5" i="111"/>
  <c r="V5" i="111"/>
  <c r="U5" i="111"/>
  <c r="T5" i="111"/>
  <c r="S5" i="111"/>
  <c r="Z4" i="111"/>
  <c r="X4" i="111"/>
  <c r="V4" i="111"/>
  <c r="U4" i="111"/>
  <c r="T4" i="111"/>
  <c r="S4" i="111"/>
  <c r="Z3" i="111"/>
  <c r="X3" i="111"/>
  <c r="V3" i="111"/>
  <c r="U3" i="111"/>
  <c r="T3" i="111"/>
  <c r="W3" i="111" s="1"/>
  <c r="Y3" i="111" s="1"/>
  <c r="S3" i="111"/>
  <c r="W5" i="111" l="1"/>
  <c r="Y5" i="111" s="1"/>
  <c r="W4" i="111"/>
  <c r="Y4" i="111" s="1"/>
  <c r="W10" i="111"/>
  <c r="Y10" i="111" s="1"/>
  <c r="W15" i="111"/>
  <c r="Y15" i="111" s="1"/>
  <c r="W13" i="111"/>
  <c r="Y13" i="111" s="1"/>
  <c r="S20" i="146"/>
  <c r="B15" i="146"/>
  <c r="A10" i="146"/>
  <c r="A5" i="146"/>
  <c r="A4" i="146"/>
  <c r="A2" i="146"/>
  <c r="G8" i="145"/>
  <c r="G31" i="145"/>
  <c r="D4" i="145"/>
  <c r="A4" i="145"/>
  <c r="D3" i="145"/>
  <c r="A2" i="145"/>
  <c r="A1" i="145"/>
  <c r="P31" i="144"/>
  <c r="P8" i="144"/>
  <c r="N3" i="144"/>
  <c r="J3" i="144"/>
  <c r="E3" i="144"/>
  <c r="A3" i="144"/>
  <c r="A2" i="144"/>
  <c r="A1" i="144"/>
  <c r="P12" i="144" l="1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G20" i="145" l="1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B15" i="113"/>
  <c r="B5" i="113"/>
  <c r="C10" i="113"/>
  <c r="C5" i="113"/>
  <c r="D5" i="113"/>
  <c r="C15" i="113"/>
  <c r="E5" i="113"/>
  <c r="B10" i="113"/>
  <c r="E10" i="113"/>
  <c r="D10" i="113"/>
  <c r="D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<sst xmlns="http://schemas.openxmlformats.org/spreadsheetml/2006/main" count="179" uniqueCount="138">
  <si>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</si>
  <si>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</si>
  <si>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</si>
  <si>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</si>
  <si>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</si>
  <si>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</si>
  <si>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</si>
  <si>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</si>
  <si>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</si>
  <si>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</si>
  <si>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</si>
  <si>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</si>
  <si>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</si>
  <si>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</si>
  <si>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</si>
  <si>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</si>
  <si>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</si>
  <si>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</si>
  <si>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</si>
  <si>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</si>
  <si>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</si>
  <si>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</si>
  <si>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</si>
  <si>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</si>
  <si>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</si>
  <si>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</si>
  <si>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</si>
  <si>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</si>
  <si>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</si>
  <si>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</si>
  <si>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</si>
  <si>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</si>
  <si>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</si>
  <si>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</si>
  <si>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</si>
  <si>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</si>
  <si>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</si>
  <si>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</si>
  <si>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</si>
  <si>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</si>
  <si>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</si>
  <si>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</si>
  <si>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</si>
  <si>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</si>
  <si>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</si>
  <si>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</si>
  <si>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</si>
  <si>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</si>
  <si>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</si>
  <si>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</si>
  <si>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</si>
  <si>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</si>
  <si>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</si>
  <si>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</si>
  <si>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</si>
  <si>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</si>
  <si>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</si>
  <si>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</si>
  <si>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</si>
  <si>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</si>
  <si>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</si>
  <si>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</si>
  <si>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</si>
  <si>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</si>
  <si>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</si>
  <si>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</si>
  <si>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</si>
  <si>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</si>
  <si>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</si>
  <si>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</si>
  <si>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</si>
  <si>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</si>
  <si>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</si>
  <si>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</si>
  <si>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</si>
  <si>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</si>
  <si>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</si>
  <si>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</si>
  <si>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</si>
  <si>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</si>
  <si>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</si>
  <si>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</si>
  <si>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</si>
  <si>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</si>
  <si>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</si>
  <si>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</si>
  <si>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</si>
  <si>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</si>
  <si>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</si>
  <si>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</si>
  <si>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</si>
  <si>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</si>
  <si>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15/2020</t>
  </si>
  <si>
    <t>1/2021</t>
  </si>
  <si>
    <t>2/2021</t>
  </si>
  <si>
    <t>3/2021</t>
  </si>
  <si>
    <t>4/2021</t>
  </si>
  <si>
    <t>6/2021</t>
  </si>
  <si>
    <t>7/2021</t>
  </si>
  <si>
    <t>8/2021</t>
  </si>
  <si>
    <t>9/2021</t>
  </si>
  <si>
    <t>10/2021</t>
  </si>
  <si>
    <t>11/2021</t>
  </si>
  <si>
    <t>12/2021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</si>
  <si>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</si>
  <si>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</si>
  <si>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</si>
  <si>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</si>
  <si>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</si>
  <si>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</si>
  <si>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</si>
  <si>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</si>
  <si>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</si>
  <si>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</si>
  <si>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</si>
  <si>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</si>
  <si>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Rexha Ervina</t>
  </si>
  <si>
    <t>Bahović Melisa</t>
  </si>
  <si>
    <t>Žugić Olivera</t>
  </si>
  <si>
    <t>Đurašković Davor</t>
  </si>
  <si>
    <t>Popadić Jelena</t>
  </si>
  <si>
    <t>Barać Anja</t>
  </si>
  <si>
    <t>Stojanović Stela</t>
  </si>
  <si>
    <t>Ajdarpašić Eris</t>
  </si>
  <si>
    <t>Dobrović Nina</t>
  </si>
  <si>
    <t>Konatar Jelena</t>
  </si>
  <si>
    <t>Magdelinić Marta</t>
  </si>
  <si>
    <t>Bubanja Stefan</t>
  </si>
  <si>
    <t>22/2020</t>
  </si>
  <si>
    <t>Laban Maša</t>
  </si>
  <si>
    <t>1/2018</t>
  </si>
  <si>
    <t>Zečević Anđela</t>
  </si>
  <si>
    <t>5/2017</t>
  </si>
  <si>
    <t>Junčaj Marina</t>
  </si>
  <si>
    <t>21/2017</t>
  </si>
  <si>
    <t>Klikovac Jovana</t>
  </si>
  <si>
    <t>704/2016</t>
  </si>
  <si>
    <t>Obradović Milica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</si>
</sst>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E1" sqref="E1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87" t="s">
        <v>110</v>
      </c>
      <c r="D2" s="87"/>
      <c r="E2" s="87"/>
      <c r="F2" s="87"/>
      <c r="G2" s="87"/>
      <c r="H2" s="87"/>
      <c r="I2" s="12"/>
    </row>
    <row r="3" spans="1:12" ht="13.5" thickBot="1" x14ac:dyDescent="0.25">
      <c r="A3" s="11"/>
      <c r="B3" s="6" t="s">
        <v>45</v>
      </c>
      <c r="C3" s="87" t="s">
        <v>46</v>
      </c>
      <c r="D3" s="87"/>
      <c r="E3" s="87"/>
      <c r="F3" s="87"/>
      <c r="G3" s="87"/>
      <c r="H3" s="87"/>
      <c r="I3" s="12"/>
    </row>
    <row r="4" spans="1:12" x14ac:dyDescent="0.2">
      <c r="A4" s="11"/>
      <c r="B4" s="6" t="s">
        <v>35</v>
      </c>
      <c r="C4" s="87" t="s">
        <v>111</v>
      </c>
      <c r="D4" s="87"/>
      <c r="E4" s="87"/>
      <c r="F4" s="87"/>
      <c r="G4" s="87"/>
      <c r="H4" s="87"/>
      <c r="I4" s="12"/>
      <c r="K4" s="88" t="s">
        <v>12</v>
      </c>
      <c r="L4" s="89"/>
    </row>
    <row r="5" spans="1:12" x14ac:dyDescent="0.2">
      <c r="A5" s="11"/>
      <c r="B5" s="6" t="s">
        <v>36</v>
      </c>
      <c r="C5" s="90"/>
      <c r="D5" s="90"/>
      <c r="E5" s="90"/>
      <c r="F5" s="90"/>
      <c r="G5" s="90"/>
      <c r="H5" s="90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91" t="s">
        <v>105</v>
      </c>
      <c r="D6" s="91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91" t="s">
        <v>112</v>
      </c>
      <c r="D7" s="91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91" t="s">
        <v>20</v>
      </c>
      <c r="D8" s="91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86">
        <v>4</v>
      </c>
      <c r="D9" s="86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86">
        <v>17</v>
      </c>
      <c r="D10" s="86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87" t="s">
        <v>113</v>
      </c>
      <c r="D15" s="87"/>
      <c r="E15" s="87"/>
      <c r="F15" s="87"/>
      <c r="G15" s="87"/>
      <c r="H15" s="87"/>
      <c r="I15" s="12"/>
    </row>
    <row r="16" spans="1:12" x14ac:dyDescent="0.2">
      <c r="A16" s="11"/>
      <c r="B16" s="6" t="s">
        <v>13</v>
      </c>
      <c r="C16" s="87" t="s">
        <v>104</v>
      </c>
      <c r="D16" s="87"/>
      <c r="E16" s="87"/>
      <c r="F16" s="87"/>
      <c r="G16" s="87"/>
      <c r="H16" s="87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87" t="s">
        <v>114</v>
      </c>
      <c r="D18" s="87"/>
      <c r="E18" s="87"/>
      <c r="F18" s="87"/>
      <c r="G18" s="87"/>
      <c r="H18" s="87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115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6" activePane="bottomLeft" state="frozen"/>
      <selection pane="bottomLeft" activeCell="L7" sqref="L7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hidden="1" customWidth="1"/>
    <col min="5" max="6" width="4.7109375" style="1" customWidth="1"/>
    <col min="7" max="10" width="4.7109375" style="1" hidden="1" customWidth="1"/>
    <col min="11" max="14" width="6.7109375" style="1" customWidth="1"/>
    <col min="15" max="16" width="6.7109375" style="1" hidden="1" customWidth="1"/>
    <col min="17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92" t="s">
        <v>8</v>
      </c>
      <c r="B1" s="97" t="s">
        <v>53</v>
      </c>
      <c r="C1" s="95" t="s">
        <v>4</v>
      </c>
      <c r="D1" s="99" t="s">
        <v>22</v>
      </c>
      <c r="E1" s="94" t="s">
        <v>25</v>
      </c>
      <c r="F1" s="94"/>
      <c r="G1" s="94"/>
      <c r="H1" s="94"/>
      <c r="I1" s="94"/>
      <c r="J1" s="94"/>
      <c r="K1" s="94" t="s">
        <v>26</v>
      </c>
      <c r="L1" s="94"/>
      <c r="M1" s="94" t="s">
        <v>27</v>
      </c>
      <c r="N1" s="94"/>
      <c r="O1" s="94" t="s">
        <v>28</v>
      </c>
      <c r="P1" s="94"/>
      <c r="Q1" s="94" t="s">
        <v>23</v>
      </c>
      <c r="R1" s="94"/>
      <c r="S1" s="95" t="s">
        <v>33</v>
      </c>
      <c r="T1" s="95" t="s">
        <v>10</v>
      </c>
      <c r="U1" s="95" t="s">
        <v>21</v>
      </c>
      <c r="V1" s="95" t="s">
        <v>24</v>
      </c>
      <c r="W1" s="103" t="s">
        <v>48</v>
      </c>
      <c r="X1" s="95" t="s">
        <v>32</v>
      </c>
      <c r="Y1" s="95" t="s">
        <v>31</v>
      </c>
      <c r="Z1" s="101" t="s">
        <v>0</v>
      </c>
    </row>
    <row r="2" spans="1:28" ht="13.5" thickBot="1" x14ac:dyDescent="0.25">
      <c r="A2" s="93"/>
      <c r="B2" s="98"/>
      <c r="C2" s="96"/>
      <c r="D2" s="100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37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96"/>
      <c r="T2" s="96"/>
      <c r="U2" s="96"/>
      <c r="V2" s="96"/>
      <c r="W2" s="104"/>
      <c r="X2" s="96"/>
      <c r="Y2" s="96"/>
      <c r="Z2" s="102"/>
      <c r="AA2" s="38"/>
    </row>
    <row r="3" spans="1:28" x14ac:dyDescent="0.2">
      <c r="A3" s="68">
        <v>2</v>
      </c>
      <c r="B3" s="69" t="s">
        <v>93</v>
      </c>
      <c r="C3" s="70" t="s">
        <v>116</v>
      </c>
      <c r="D3" s="71"/>
      <c r="E3" s="71"/>
      <c r="F3" s="71"/>
      <c r="G3" s="71"/>
      <c r="H3" s="71"/>
      <c r="I3" s="71"/>
      <c r="J3" s="71"/>
      <c r="K3" s="71">
        <v>0</v>
      </c>
      <c r="L3" s="71"/>
      <c r="M3" s="71"/>
      <c r="N3" s="71"/>
      <c r="O3" s="71"/>
      <c r="P3" s="71"/>
      <c r="Q3" s="71"/>
      <c r="R3" s="71"/>
      <c r="S3" s="72">
        <f t="shared" ref="S3:S19" si="0">SUM(E3:J3)</f>
        <v>0</v>
      </c>
      <c r="T3" s="72">
        <f t="shared" ref="T3:T19" si="1">IF(AND(ISBLANK(K3),ISBLANK(L3)),"",MAX(K3,L3))</f>
        <v>0</v>
      </c>
      <c r="U3" s="72" t="str">
        <f t="shared" ref="U3:U19" si="2">IF(AND(ISBLANK(M3),ISBLANK(N3)),"",MAX(M3,N3))</f>
        <v/>
      </c>
      <c r="V3" s="72" t="str">
        <f t="shared" ref="V3:V19" si="3">IF(AND(ISBLANK(O3),ISBLANK(P3)),"",MAX(O3,P3))</f>
        <v/>
      </c>
      <c r="W3" s="72">
        <f t="shared" ref="W3:W19" si="4">D3 + SUM(S3:V3)</f>
        <v>0</v>
      </c>
      <c r="X3" s="72" t="str">
        <f t="shared" ref="X3:X19" si="5">IF(AND(ISBLANK(Q3),ISBLANK(R3)),"",MAX(Q3,R3))</f>
        <v/>
      </c>
      <c r="Y3" s="72">
        <f t="shared" ref="Y3:Y19" si="6">SUM(W3:X3)</f>
        <v>0</v>
      </c>
      <c r="Z3" s="73" t="str">
        <f t="shared" ref="Z3:Z19" si="7">IF(X3="","",VLOOKUP(Y3,Ocjene,2))</f>
        <v/>
      </c>
    </row>
    <row r="4" spans="1:28" x14ac:dyDescent="0.2">
      <c r="A4" s="74">
        <v>3</v>
      </c>
      <c r="B4" s="75" t="s">
        <v>94</v>
      </c>
      <c r="C4" s="76" t="s">
        <v>117</v>
      </c>
      <c r="D4" s="77"/>
      <c r="E4" s="77"/>
      <c r="F4" s="77">
        <v>1.5</v>
      </c>
      <c r="G4" s="77"/>
      <c r="H4" s="77"/>
      <c r="I4" s="77"/>
      <c r="J4" s="77"/>
      <c r="K4" s="77">
        <v>6</v>
      </c>
      <c r="L4" s="77"/>
      <c r="M4" s="77"/>
      <c r="N4" s="77"/>
      <c r="O4" s="77"/>
      <c r="P4" s="77"/>
      <c r="Q4" s="77"/>
      <c r="R4" s="77"/>
      <c r="S4" s="78">
        <f t="shared" si="0"/>
        <v>1.5</v>
      </c>
      <c r="T4" s="78">
        <f t="shared" si="1"/>
        <v>6</v>
      </c>
      <c r="U4" s="78" t="str">
        <f t="shared" si="2"/>
        <v/>
      </c>
      <c r="V4" s="78" t="str">
        <f t="shared" si="3"/>
        <v/>
      </c>
      <c r="W4" s="78">
        <f t="shared" si="4"/>
        <v>7.5</v>
      </c>
      <c r="X4" s="78" t="str">
        <f t="shared" si="5"/>
        <v/>
      </c>
      <c r="Y4" s="78">
        <f t="shared" si="6"/>
        <v>7.5</v>
      </c>
      <c r="Z4" s="79" t="str">
        <f t="shared" si="7"/>
        <v/>
      </c>
    </row>
    <row r="5" spans="1:28" x14ac:dyDescent="0.2">
      <c r="A5" s="74">
        <v>4</v>
      </c>
      <c r="B5" s="75" t="s">
        <v>95</v>
      </c>
      <c r="C5" s="76" t="s">
        <v>118</v>
      </c>
      <c r="D5" s="77"/>
      <c r="E5" s="77">
        <v>1</v>
      </c>
      <c r="F5" s="77">
        <v>0.5</v>
      </c>
      <c r="G5" s="77"/>
      <c r="H5" s="77"/>
      <c r="I5" s="77"/>
      <c r="J5" s="77"/>
      <c r="K5" s="77">
        <v>6</v>
      </c>
      <c r="L5" s="77">
        <v>6</v>
      </c>
      <c r="M5" s="77"/>
      <c r="N5" s="77"/>
      <c r="O5" s="77"/>
      <c r="P5" s="77"/>
      <c r="Q5" s="77"/>
      <c r="R5" s="77"/>
      <c r="S5" s="78">
        <f t="shared" si="0"/>
        <v>1.5</v>
      </c>
      <c r="T5" s="78">
        <f t="shared" si="1"/>
        <v>6</v>
      </c>
      <c r="U5" s="78" t="str">
        <f t="shared" si="2"/>
        <v/>
      </c>
      <c r="V5" s="78" t="str">
        <f t="shared" si="3"/>
        <v/>
      </c>
      <c r="W5" s="78">
        <f t="shared" si="4"/>
        <v>7.5</v>
      </c>
      <c r="X5" s="78" t="str">
        <f t="shared" si="5"/>
        <v/>
      </c>
      <c r="Y5" s="78">
        <f t="shared" si="6"/>
        <v>7.5</v>
      </c>
      <c r="Z5" s="79" t="str">
        <f t="shared" si="7"/>
        <v/>
      </c>
      <c r="AB5" s="55"/>
    </row>
    <row r="6" spans="1:28" x14ac:dyDescent="0.2">
      <c r="A6" s="74">
        <v>5</v>
      </c>
      <c r="B6" s="75" t="s">
        <v>96</v>
      </c>
      <c r="C6" s="76" t="s">
        <v>119</v>
      </c>
      <c r="D6" s="77"/>
      <c r="E6" s="77"/>
      <c r="F6" s="77"/>
      <c r="G6" s="77"/>
      <c r="H6" s="77"/>
      <c r="I6" s="77"/>
      <c r="J6" s="77"/>
      <c r="K6" s="77">
        <v>4.5</v>
      </c>
      <c r="L6" s="77">
        <v>0</v>
      </c>
      <c r="M6" s="77"/>
      <c r="N6" s="77"/>
      <c r="O6" s="77"/>
      <c r="P6" s="77"/>
      <c r="Q6" s="77"/>
      <c r="R6" s="77"/>
      <c r="S6" s="78">
        <f t="shared" si="0"/>
        <v>0</v>
      </c>
      <c r="T6" s="78">
        <f t="shared" si="1"/>
        <v>4.5</v>
      </c>
      <c r="U6" s="78" t="str">
        <f t="shared" si="2"/>
        <v/>
      </c>
      <c r="V6" s="78" t="str">
        <f t="shared" si="3"/>
        <v/>
      </c>
      <c r="W6" s="78">
        <f t="shared" si="4"/>
        <v>4.5</v>
      </c>
      <c r="X6" s="78" t="str">
        <f t="shared" si="5"/>
        <v/>
      </c>
      <c r="Y6" s="78">
        <f t="shared" si="6"/>
        <v>4.5</v>
      </c>
      <c r="Z6" s="79" t="str">
        <f t="shared" si="7"/>
        <v/>
      </c>
    </row>
    <row r="7" spans="1:28" x14ac:dyDescent="0.2">
      <c r="A7" s="74">
        <v>6</v>
      </c>
      <c r="B7" s="75" t="s">
        <v>97</v>
      </c>
      <c r="C7" s="76" t="s">
        <v>120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>
        <f t="shared" si="0"/>
        <v>0</v>
      </c>
      <c r="T7" s="78" t="str">
        <f t="shared" si="1"/>
        <v/>
      </c>
      <c r="U7" s="78" t="str">
        <f t="shared" si="2"/>
        <v/>
      </c>
      <c r="V7" s="78" t="str">
        <f t="shared" si="3"/>
        <v/>
      </c>
      <c r="W7" s="78">
        <f t="shared" si="4"/>
        <v>0</v>
      </c>
      <c r="X7" s="78" t="str">
        <f t="shared" si="5"/>
        <v/>
      </c>
      <c r="Y7" s="78">
        <f t="shared" si="6"/>
        <v>0</v>
      </c>
      <c r="Z7" s="79" t="str">
        <f t="shared" si="7"/>
        <v/>
      </c>
    </row>
    <row r="8" spans="1:28" x14ac:dyDescent="0.2">
      <c r="A8" s="74">
        <v>7</v>
      </c>
      <c r="B8" s="75" t="s">
        <v>98</v>
      </c>
      <c r="C8" s="76" t="s">
        <v>121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1"/>
        <v/>
      </c>
      <c r="U8" s="78" t="str">
        <f t="shared" si="2"/>
        <v/>
      </c>
      <c r="V8" s="78" t="str">
        <f t="shared" si="3"/>
        <v/>
      </c>
      <c r="W8" s="78">
        <f t="shared" si="4"/>
        <v>0</v>
      </c>
      <c r="X8" s="78" t="str">
        <f t="shared" si="5"/>
        <v/>
      </c>
      <c r="Y8" s="78">
        <f t="shared" si="6"/>
        <v>0</v>
      </c>
      <c r="Z8" s="79" t="str">
        <f t="shared" si="7"/>
        <v/>
      </c>
    </row>
    <row r="9" spans="1:28" x14ac:dyDescent="0.2">
      <c r="A9" s="74">
        <v>8</v>
      </c>
      <c r="B9" s="75" t="s">
        <v>99</v>
      </c>
      <c r="C9" s="76" t="s">
        <v>122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8">
        <f t="shared" si="0"/>
        <v>0</v>
      </c>
      <c r="T9" s="78" t="str">
        <f t="shared" si="1"/>
        <v/>
      </c>
      <c r="U9" s="78" t="str">
        <f t="shared" si="2"/>
        <v/>
      </c>
      <c r="V9" s="78" t="str">
        <f t="shared" si="3"/>
        <v/>
      </c>
      <c r="W9" s="78">
        <f t="shared" si="4"/>
        <v>0</v>
      </c>
      <c r="X9" s="78" t="str">
        <f t="shared" si="5"/>
        <v/>
      </c>
      <c r="Y9" s="78">
        <f t="shared" si="6"/>
        <v>0</v>
      </c>
      <c r="Z9" s="79" t="str">
        <f t="shared" si="7"/>
        <v/>
      </c>
      <c r="AB9" s="55"/>
    </row>
    <row r="10" spans="1:28" x14ac:dyDescent="0.2">
      <c r="A10" s="74">
        <v>9</v>
      </c>
      <c r="B10" s="75" t="s">
        <v>100</v>
      </c>
      <c r="C10" s="76" t="s">
        <v>123</v>
      </c>
      <c r="D10" s="77"/>
      <c r="E10" s="77">
        <v>2</v>
      </c>
      <c r="F10" s="77">
        <v>1.5</v>
      </c>
      <c r="G10" s="77"/>
      <c r="H10" s="77"/>
      <c r="I10" s="77"/>
      <c r="J10" s="77"/>
      <c r="K10" s="77">
        <v>5.5</v>
      </c>
      <c r="L10" s="77">
        <v>2.5</v>
      </c>
      <c r="M10" s="77"/>
      <c r="N10" s="77"/>
      <c r="O10" s="77"/>
      <c r="P10" s="77"/>
      <c r="Q10" s="77"/>
      <c r="R10" s="77"/>
      <c r="S10" s="78">
        <f t="shared" si="0"/>
        <v>3.5</v>
      </c>
      <c r="T10" s="78">
        <f t="shared" si="1"/>
        <v>5.5</v>
      </c>
      <c r="U10" s="78" t="str">
        <f t="shared" si="2"/>
        <v/>
      </c>
      <c r="V10" s="78" t="str">
        <f t="shared" si="3"/>
        <v/>
      </c>
      <c r="W10" s="78">
        <f t="shared" si="4"/>
        <v>9</v>
      </c>
      <c r="X10" s="78" t="str">
        <f t="shared" si="5"/>
        <v/>
      </c>
      <c r="Y10" s="78">
        <f t="shared" si="6"/>
        <v>9</v>
      </c>
      <c r="Z10" s="79" t="str">
        <f t="shared" si="7"/>
        <v/>
      </c>
    </row>
    <row r="11" spans="1:28" x14ac:dyDescent="0.2">
      <c r="A11" s="74">
        <v>10</v>
      </c>
      <c r="B11" s="75" t="s">
        <v>101</v>
      </c>
      <c r="C11" s="76" t="s">
        <v>124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>
        <f t="shared" si="0"/>
        <v>0</v>
      </c>
      <c r="T11" s="78" t="str">
        <f t="shared" si="1"/>
        <v/>
      </c>
      <c r="U11" s="78" t="str">
        <f t="shared" si="2"/>
        <v/>
      </c>
      <c r="V11" s="78" t="str">
        <f t="shared" si="3"/>
        <v/>
      </c>
      <c r="W11" s="78">
        <f t="shared" si="4"/>
        <v>0</v>
      </c>
      <c r="X11" s="78" t="str">
        <f t="shared" si="5"/>
        <v/>
      </c>
      <c r="Y11" s="78">
        <f t="shared" si="6"/>
        <v>0</v>
      </c>
      <c r="Z11" s="79" t="str">
        <f t="shared" si="7"/>
        <v/>
      </c>
    </row>
    <row r="12" spans="1:28" x14ac:dyDescent="0.2">
      <c r="A12" s="74">
        <v>11</v>
      </c>
      <c r="B12" s="75" t="s">
        <v>102</v>
      </c>
      <c r="C12" s="76" t="s">
        <v>125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>
        <f t="shared" si="0"/>
        <v>0</v>
      </c>
      <c r="T12" s="78" t="str">
        <f t="shared" si="1"/>
        <v/>
      </c>
      <c r="U12" s="78" t="str">
        <f t="shared" si="2"/>
        <v/>
      </c>
      <c r="V12" s="78" t="str">
        <f t="shared" si="3"/>
        <v/>
      </c>
      <c r="W12" s="78">
        <f t="shared" si="4"/>
        <v>0</v>
      </c>
      <c r="X12" s="78" t="str">
        <f t="shared" si="5"/>
        <v/>
      </c>
      <c r="Y12" s="78">
        <f t="shared" si="6"/>
        <v>0</v>
      </c>
      <c r="Z12" s="79" t="str">
        <f t="shared" si="7"/>
        <v/>
      </c>
    </row>
    <row r="13" spans="1:28" x14ac:dyDescent="0.2">
      <c r="A13" s="74">
        <v>12</v>
      </c>
      <c r="B13" s="75" t="s">
        <v>103</v>
      </c>
      <c r="C13" s="76" t="s">
        <v>126</v>
      </c>
      <c r="D13" s="77"/>
      <c r="E13" s="77">
        <v>1</v>
      </c>
      <c r="F13" s="77">
        <v>1</v>
      </c>
      <c r="G13" s="77"/>
      <c r="H13" s="77"/>
      <c r="I13" s="77"/>
      <c r="J13" s="77"/>
      <c r="K13" s="77">
        <v>6.5</v>
      </c>
      <c r="L13" s="77">
        <v>3.5</v>
      </c>
      <c r="M13" s="77"/>
      <c r="N13" s="77"/>
      <c r="O13" s="77"/>
      <c r="P13" s="77"/>
      <c r="Q13" s="77"/>
      <c r="R13" s="77"/>
      <c r="S13" s="78">
        <f t="shared" si="0"/>
        <v>2</v>
      </c>
      <c r="T13" s="78">
        <f t="shared" si="1"/>
        <v>6.5</v>
      </c>
      <c r="U13" s="78" t="str">
        <f t="shared" si="2"/>
        <v/>
      </c>
      <c r="V13" s="78" t="str">
        <f t="shared" si="3"/>
        <v/>
      </c>
      <c r="W13" s="78">
        <f t="shared" si="4"/>
        <v>8.5</v>
      </c>
      <c r="X13" s="78" t="str">
        <f t="shared" si="5"/>
        <v/>
      </c>
      <c r="Y13" s="78">
        <f t="shared" si="6"/>
        <v>8.5</v>
      </c>
      <c r="Z13" s="79" t="str">
        <f t="shared" si="7"/>
        <v/>
      </c>
    </row>
    <row r="14" spans="1:28" x14ac:dyDescent="0.2">
      <c r="A14" s="74">
        <v>13</v>
      </c>
      <c r="B14" s="75" t="s">
        <v>92</v>
      </c>
      <c r="C14" s="76" t="s">
        <v>127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>
        <f t="shared" si="0"/>
        <v>0</v>
      </c>
      <c r="T14" s="78" t="str">
        <f t="shared" si="1"/>
        <v/>
      </c>
      <c r="U14" s="78" t="str">
        <f t="shared" si="2"/>
        <v/>
      </c>
      <c r="V14" s="78" t="str">
        <f t="shared" si="3"/>
        <v/>
      </c>
      <c r="W14" s="78">
        <f t="shared" si="4"/>
        <v>0</v>
      </c>
      <c r="X14" s="78" t="str">
        <f t="shared" si="5"/>
        <v/>
      </c>
      <c r="Y14" s="78">
        <f t="shared" si="6"/>
        <v>0</v>
      </c>
      <c r="Z14" s="79" t="str">
        <f t="shared" si="7"/>
        <v/>
      </c>
    </row>
    <row r="15" spans="1:28" x14ac:dyDescent="0.2">
      <c r="A15" s="74">
        <v>14</v>
      </c>
      <c r="B15" s="75" t="s">
        <v>128</v>
      </c>
      <c r="C15" s="76" t="s">
        <v>129</v>
      </c>
      <c r="D15" s="77"/>
      <c r="E15" s="77">
        <v>1</v>
      </c>
      <c r="F15" s="77">
        <v>2</v>
      </c>
      <c r="G15" s="77"/>
      <c r="H15" s="77"/>
      <c r="I15" s="77"/>
      <c r="J15" s="77"/>
      <c r="K15" s="77">
        <v>11.5</v>
      </c>
      <c r="L15" s="77"/>
      <c r="M15" s="77"/>
      <c r="N15" s="77"/>
      <c r="O15" s="77"/>
      <c r="P15" s="77"/>
      <c r="Q15" s="77"/>
      <c r="R15" s="77"/>
      <c r="S15" s="78">
        <f t="shared" si="0"/>
        <v>3</v>
      </c>
      <c r="T15" s="78">
        <f t="shared" si="1"/>
        <v>11.5</v>
      </c>
      <c r="U15" s="78" t="str">
        <f t="shared" si="2"/>
        <v/>
      </c>
      <c r="V15" s="78" t="str">
        <f t="shared" si="3"/>
        <v/>
      </c>
      <c r="W15" s="78">
        <f t="shared" si="4"/>
        <v>14.5</v>
      </c>
      <c r="X15" s="78" t="str">
        <f t="shared" si="5"/>
        <v/>
      </c>
      <c r="Y15" s="78">
        <f t="shared" si="6"/>
        <v>14.5</v>
      </c>
      <c r="Z15" s="79" t="str">
        <f t="shared" si="7"/>
        <v/>
      </c>
    </row>
    <row r="16" spans="1:28" x14ac:dyDescent="0.2">
      <c r="A16" s="74">
        <v>15</v>
      </c>
      <c r="B16" s="75" t="s">
        <v>130</v>
      </c>
      <c r="C16" s="76" t="s">
        <v>131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8">
        <f t="shared" si="0"/>
        <v>0</v>
      </c>
      <c r="T16" s="78" t="str">
        <f t="shared" si="1"/>
        <v/>
      </c>
      <c r="U16" s="78" t="str">
        <f t="shared" si="2"/>
        <v/>
      </c>
      <c r="V16" s="78" t="str">
        <f t="shared" si="3"/>
        <v/>
      </c>
      <c r="W16" s="78">
        <f t="shared" si="4"/>
        <v>0</v>
      </c>
      <c r="X16" s="78" t="str">
        <f t="shared" si="5"/>
        <v/>
      </c>
      <c r="Y16" s="78">
        <f t="shared" si="6"/>
        <v>0</v>
      </c>
      <c r="Z16" s="79" t="str">
        <f t="shared" si="7"/>
        <v/>
      </c>
    </row>
    <row r="17" spans="1:26" x14ac:dyDescent="0.2">
      <c r="A17" s="74">
        <v>16</v>
      </c>
      <c r="B17" s="75" t="s">
        <v>132</v>
      </c>
      <c r="C17" s="76" t="s">
        <v>133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>
        <f t="shared" si="0"/>
        <v>0</v>
      </c>
      <c r="T17" s="78" t="str">
        <f t="shared" si="1"/>
        <v/>
      </c>
      <c r="U17" s="78" t="str">
        <f t="shared" si="2"/>
        <v/>
      </c>
      <c r="V17" s="78" t="str">
        <f t="shared" si="3"/>
        <v/>
      </c>
      <c r="W17" s="78">
        <f t="shared" si="4"/>
        <v>0</v>
      </c>
      <c r="X17" s="78" t="str">
        <f t="shared" si="5"/>
        <v/>
      </c>
      <c r="Y17" s="78">
        <f t="shared" si="6"/>
        <v>0</v>
      </c>
      <c r="Z17" s="79" t="str">
        <f t="shared" si="7"/>
        <v/>
      </c>
    </row>
    <row r="18" spans="1:26" x14ac:dyDescent="0.2">
      <c r="A18" s="74">
        <v>17</v>
      </c>
      <c r="B18" s="75" t="s">
        <v>134</v>
      </c>
      <c r="C18" s="76" t="s">
        <v>135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1"/>
        <v/>
      </c>
      <c r="U18" s="78" t="str">
        <f t="shared" si="2"/>
        <v/>
      </c>
      <c r="V18" s="78" t="str">
        <f t="shared" si="3"/>
        <v/>
      </c>
      <c r="W18" s="78">
        <f t="shared" si="4"/>
        <v>0</v>
      </c>
      <c r="X18" s="78" t="str">
        <f t="shared" si="5"/>
        <v/>
      </c>
      <c r="Y18" s="78">
        <f t="shared" si="6"/>
        <v>0</v>
      </c>
      <c r="Z18" s="79" t="str">
        <f t="shared" si="7"/>
        <v/>
      </c>
    </row>
    <row r="19" spans="1:26" ht="13.5" thickBot="1" x14ac:dyDescent="0.25">
      <c r="A19" s="80">
        <v>18</v>
      </c>
      <c r="B19" s="81" t="s">
        <v>136</v>
      </c>
      <c r="C19" s="82" t="s">
        <v>137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>
        <f t="shared" si="0"/>
        <v>0</v>
      </c>
      <c r="T19" s="84" t="str">
        <f t="shared" si="1"/>
        <v/>
      </c>
      <c r="U19" s="84" t="str">
        <f t="shared" si="2"/>
        <v/>
      </c>
      <c r="V19" s="84" t="str">
        <f t="shared" si="3"/>
        <v/>
      </c>
      <c r="W19" s="84">
        <f t="shared" si="4"/>
        <v>0</v>
      </c>
      <c r="X19" s="84" t="str">
        <f t="shared" si="5"/>
        <v/>
      </c>
      <c r="Y19" s="84">
        <f t="shared" si="6"/>
        <v>0</v>
      </c>
      <c r="Z19" s="85" t="str">
        <f t="shared" si="7"/>
        <v/>
      </c>
    </row>
    <row r="20" spans="1:2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39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39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39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39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39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39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39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39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39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39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39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39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39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39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39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39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39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39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39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39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39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39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39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39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39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39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39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39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39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39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39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39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39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39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39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39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39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39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39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39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39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39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39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39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39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39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39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39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39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39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39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39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39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39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39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39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39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39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39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39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39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39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39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39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39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39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39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39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39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39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39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39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39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39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39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39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39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39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39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39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39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39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39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39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39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39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39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39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39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39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39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39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39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39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39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39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39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39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39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39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39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39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39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39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39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39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39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39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39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39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39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39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39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39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39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39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39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39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39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39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39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39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39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39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39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39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39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39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39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39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39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39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39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39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39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39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39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39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39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39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39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39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39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39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39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39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39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39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39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39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39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39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39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39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39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39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39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39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39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39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39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39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39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39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39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39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39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39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39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39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39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39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39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39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39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39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39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39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39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39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39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39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39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39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39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39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39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39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39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39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39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39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39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39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39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39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39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39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39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39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39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39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39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39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39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39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39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39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39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39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39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39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39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39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39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39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39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39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39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39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39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39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39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39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39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39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39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39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39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39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39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39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39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39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39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39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39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39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39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39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39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39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39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39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39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39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39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39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39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39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39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39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39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39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39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39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39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39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39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39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39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39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39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39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39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39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39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39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39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39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39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39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39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39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39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39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39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39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39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39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39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39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39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39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39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39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39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39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39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39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39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39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39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39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39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39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39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39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39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39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39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39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39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39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39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39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39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39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39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39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39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39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39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39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39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39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39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39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39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39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39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39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39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39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39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39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39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39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39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39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39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39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39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39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39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39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39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39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39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39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39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39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39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39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39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39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39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39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39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39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39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39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39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39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39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39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39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39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39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39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39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39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39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39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39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39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39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39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39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39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39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39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39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39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39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39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39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39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39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39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39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39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39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39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39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39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39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39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39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39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39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39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39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39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39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39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39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39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39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39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39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39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39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39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39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39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39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39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39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39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39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39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39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39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39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39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39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39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39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39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39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39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39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39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39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39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39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39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39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39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39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39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39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39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39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39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39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39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39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39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39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39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39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39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39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39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39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39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39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39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39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39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39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39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39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39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39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39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39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39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39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39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39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39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39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39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39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39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39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39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39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39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39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39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39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39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39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39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39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39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39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39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39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39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39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39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39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39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39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39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39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39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39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39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39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39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39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39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39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39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39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39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39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39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39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39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39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39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39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39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39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39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39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39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39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39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39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39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39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39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39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39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39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39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39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39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39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39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39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39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39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39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39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39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39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39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39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39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39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39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39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39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39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39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39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39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39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39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39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39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39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39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39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39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39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39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39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39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39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39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39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39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39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39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39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39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39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39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39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39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39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39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39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39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39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39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39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39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39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39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39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39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39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39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39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39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39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39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39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39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39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39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39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39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39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39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39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39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39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39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39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39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39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39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39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39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39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39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39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39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39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39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39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39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39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39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39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39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39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39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39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39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39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39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39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39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39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39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39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39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39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39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39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39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39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39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39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39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39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39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39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39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39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39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39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39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39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39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39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39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39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39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39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39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39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39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39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39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39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39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39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39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39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39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39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39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39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39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39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39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39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39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39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39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39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39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39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39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39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39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39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39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39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39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39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39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39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39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39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39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39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39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39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39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39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39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39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39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39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39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39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39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39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39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39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39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39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39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39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39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39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39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39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39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39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39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39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39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39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39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39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39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39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39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39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39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39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39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39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39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39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39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39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39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39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39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39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39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39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39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39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39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39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39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39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39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39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39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39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39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39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39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39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39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39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39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39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39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39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39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39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39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39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39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39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39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39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39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39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39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39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39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39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39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39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39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39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39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39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39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39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39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39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39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39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39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39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39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39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39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39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39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39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39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39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39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39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39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39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39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39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39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39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39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39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39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39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39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39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39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39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39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39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39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39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39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39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39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39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39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39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39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39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39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39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39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39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39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39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39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39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39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39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39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39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39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39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39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39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39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39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39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39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39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39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39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39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39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39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39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39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39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39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39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39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39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39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39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39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39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39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39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39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39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39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39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39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39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39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39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39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39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39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39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39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39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39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39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39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39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39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39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39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39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39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39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39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39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39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39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39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39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39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39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39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39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39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39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39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39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39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39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39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39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39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39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39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39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39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39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39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39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39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39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39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39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39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39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39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39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39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39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39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39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39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39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39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39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39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39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39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39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39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39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39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39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39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39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39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39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39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39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39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39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39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39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39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39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39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39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39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39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39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39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39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39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39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39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39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39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39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39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39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39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39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39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39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39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39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39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39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39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39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39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39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39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39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39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39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39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39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39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39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39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39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39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39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39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39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39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39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39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39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39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39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39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39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39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39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39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39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39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39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39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39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39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39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39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39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39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39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39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39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39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39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39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39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39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39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39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39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39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39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39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39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39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39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39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39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39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39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39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39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39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39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39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39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39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39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39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39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39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39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39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39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39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39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39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39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39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39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39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39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39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39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39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39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39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39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39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39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39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39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39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39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39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39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39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39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39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39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39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39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39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39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39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39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39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39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39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39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39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39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39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39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39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39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39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39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39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39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39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39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39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39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39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39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39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39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39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39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39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39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39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39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39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39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39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39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39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39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39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39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39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39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39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39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39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39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39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39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39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39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39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39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39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39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39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39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39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39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39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39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39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39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39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39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39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39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39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39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39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39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39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39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39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39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39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39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39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39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39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39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39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39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39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39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39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39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39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39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39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39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39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39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39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39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39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39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39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39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39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39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39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39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39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39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39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39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39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39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39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39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39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39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39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39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39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39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39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39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39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39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39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39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39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39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39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39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39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39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39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39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39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39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39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39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39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39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39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39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39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39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39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39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39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39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39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39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39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39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39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39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39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39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39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39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39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39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39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39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39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39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39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39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39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39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39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39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39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39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39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39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39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39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39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39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39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39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39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39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39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39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39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39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39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39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39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39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39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39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39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39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39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39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39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39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39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39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39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39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39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39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39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39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39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39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39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39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39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39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39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39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39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39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39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39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39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39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39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39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39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39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39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39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39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39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39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39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39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39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39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39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39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39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39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39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39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39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39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39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39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39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39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39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39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39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39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39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39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39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39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39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39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39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39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39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39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39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39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39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39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39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39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39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39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39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39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39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39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39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39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39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39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39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39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39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39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39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39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39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39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39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39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39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39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39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39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39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39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39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39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39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39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39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39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39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39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39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39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39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39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39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39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39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39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39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39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39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39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39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39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39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39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39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39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39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39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39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39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39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39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39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39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39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39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39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39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39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39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39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39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39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39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39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39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39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39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39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39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39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39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39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39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39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39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39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39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39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39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39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39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39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39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39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39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39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39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39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39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39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39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39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39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39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39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39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39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39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39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39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39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39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39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39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39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39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39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39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39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39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39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39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39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39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39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39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39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39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39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39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39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39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39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39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39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39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39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39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39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39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39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39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39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39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39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39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39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39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39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39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39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39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39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39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39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39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39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39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39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39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39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39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39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39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39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39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39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39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39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39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39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39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39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39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39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39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39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39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39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39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39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39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39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39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39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39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39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39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39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39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39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39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39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39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39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39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39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39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39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39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39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39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39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39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39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39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39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39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39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39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39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39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39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39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39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39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39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39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39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39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39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39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39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39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39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39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39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39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39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39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39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39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39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39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39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39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39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39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39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39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39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39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39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39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39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39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39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39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39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39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39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39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39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39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39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39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39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39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39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39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39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39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39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39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39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39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39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39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39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39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39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39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39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39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39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39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39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39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39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39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39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39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39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39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39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39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39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39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39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39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39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39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39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39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39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39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39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39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39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39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39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39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39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39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39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39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39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39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39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39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39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39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39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39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39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39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39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39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39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39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39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39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39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39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39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39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39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39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39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39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39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39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39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39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39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39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39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39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39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39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39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39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39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39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39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39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39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39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39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39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39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39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39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39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39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39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39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39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39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39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39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39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39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39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39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39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39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39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39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39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39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39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39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39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39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39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39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39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39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39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39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39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39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39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39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39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39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39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39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39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39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39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39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39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39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39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39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39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39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39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39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39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39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39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39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39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39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39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39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39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39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39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39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39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39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39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39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39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39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39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39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39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39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39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39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39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39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39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39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39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39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39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39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39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39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39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39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39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39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39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39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39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39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39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39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39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39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39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39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39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39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39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39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39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39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39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39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39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39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39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39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39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39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39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39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39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39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39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39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39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39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39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39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39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39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39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39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39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39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39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39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39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39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39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39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39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39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39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39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39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39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39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39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39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39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39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39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39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39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39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39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39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39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39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39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39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39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39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39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39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39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39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39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39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39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39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39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39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39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39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39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39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39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39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39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39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39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39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39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39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39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39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39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39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39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39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39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39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39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39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39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39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39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39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39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39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39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39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39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39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39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39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39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39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39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39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39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39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39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39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39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39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39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39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39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39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39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39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39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39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39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39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39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39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39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39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39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39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39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39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39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39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39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39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39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39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39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39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39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39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39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39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39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39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39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39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39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39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39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39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39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39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39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39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39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39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39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39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39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39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39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39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39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39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39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39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39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39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39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39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39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39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39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39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39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39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39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39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39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39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39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39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39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39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39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39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39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39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39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39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39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39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39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39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39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39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39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39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39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39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39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39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39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39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39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39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39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39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39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39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39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39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39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39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39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39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39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39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39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39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39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39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39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39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39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39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39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39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39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39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39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39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39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39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39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39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39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39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39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39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39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39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39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39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39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39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39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39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39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39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39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39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39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39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39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39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39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39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39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39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39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39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39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39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39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39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39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39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39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39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39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39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39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39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39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39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39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39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39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39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39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39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39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39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39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39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39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39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39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39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39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39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39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39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39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39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39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39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39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39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39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39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39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39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39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39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39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39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39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39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39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39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39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39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39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39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39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39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39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39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39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39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39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39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39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39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39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39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39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39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39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39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39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39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39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39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39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39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39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39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39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39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39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39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39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39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39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39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39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39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39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39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39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39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39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39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39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39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39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39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39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39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39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39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39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39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39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39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39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39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39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39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39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39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39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39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39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39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39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39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39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39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39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39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39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39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39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39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39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39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39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39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39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39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39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39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39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39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39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39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39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39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39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39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39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39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39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39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39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39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39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39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39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39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39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39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39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39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39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39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39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39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39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39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39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39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39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39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39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39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39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39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39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39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39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39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39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39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39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39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39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39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39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39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39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39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39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39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39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39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39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39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39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39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39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39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39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39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39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39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39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39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39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39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39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39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39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39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39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39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39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39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39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39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39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39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39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39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39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39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39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39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39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39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39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39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39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39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39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39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39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39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39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39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39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39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39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39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39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39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39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39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39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39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39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39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39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39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39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39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39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39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39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39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39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39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39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39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39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39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39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39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39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39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39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39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39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39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39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39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39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39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39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39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39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39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39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39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39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39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39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39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39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39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39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39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39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39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39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39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39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39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39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39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39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39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39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39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39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39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39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39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39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39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39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39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39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39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39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39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39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39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39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39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39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39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39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39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39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39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39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39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39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39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39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39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39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39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39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39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39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39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39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39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39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39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39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39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39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39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39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39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39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39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39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39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39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39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39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39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39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39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39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39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39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39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39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39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39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39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39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39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39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39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39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39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39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39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39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39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39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39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39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39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39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39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39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39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39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39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39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39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39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39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39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39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39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39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39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39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39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39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39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39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39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39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39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39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39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39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39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39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39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39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39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39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39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39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39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39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39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39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39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39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39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39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39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39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39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39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39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39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39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39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39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39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39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39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39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39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39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39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39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39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39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39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39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39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39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39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39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39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39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39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39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39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39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39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39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39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39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39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39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39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39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39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39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39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39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39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39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39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39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39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39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39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39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39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39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39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39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39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39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39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39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39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39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39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39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39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39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39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39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39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39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39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39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39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39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39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39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39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39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39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39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39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39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39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39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39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39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39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39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39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39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39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39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39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39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39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39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39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39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39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39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39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39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39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39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39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39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39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39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39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39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39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39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39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39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39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39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39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39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39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39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39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39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39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39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39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39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39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39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39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39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39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39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39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39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39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39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39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39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39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39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39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39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39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39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39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39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39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39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39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39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39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39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39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39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39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39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39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39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39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39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39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39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39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39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39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39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39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39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39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39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39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39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39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39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39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39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39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39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39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39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39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39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39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39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39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39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39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39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39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39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39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39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39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39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39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39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39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39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39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39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39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39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39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39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39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39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39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39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39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39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39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39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39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39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39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39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39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39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39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39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39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39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39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39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39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39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39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39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39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39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39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39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39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39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39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39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39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39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39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39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39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39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39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39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39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39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39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39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39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39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39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39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39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39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39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39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39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39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39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39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39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39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39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39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39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39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39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39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39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39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39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39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39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39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39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39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39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39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39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39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39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39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39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39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39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39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39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39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39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39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39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39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39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39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39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39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39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39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39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39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39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39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39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39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39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39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39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39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39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39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39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39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39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39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39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39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39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39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39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39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39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39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39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39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39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39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39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39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39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39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39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39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39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39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39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39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39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39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39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39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39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39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39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39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39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39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39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39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39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39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39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39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39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39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39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39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39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39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39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39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39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39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39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39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39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39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39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39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39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39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39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39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39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39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39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39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39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39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39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39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39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39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39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39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39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39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39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39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39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39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39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39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39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39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39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39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39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39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39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39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39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39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39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39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39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39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39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39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39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39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39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39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39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39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39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39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39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39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39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39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39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39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39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39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39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39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39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39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39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39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39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39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39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39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39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39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39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39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39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39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39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39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39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39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39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39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39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39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39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39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39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39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39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39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39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39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39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39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39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39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39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39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39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39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39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39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39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39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39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39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39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39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39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39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39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39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39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39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39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39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39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39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39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39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39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39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39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39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39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39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39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39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39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39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39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39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39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39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39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39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39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39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39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39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39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39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39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39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39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39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39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39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39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39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39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39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39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39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39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39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39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39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39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39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39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39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39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39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39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39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39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39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39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39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39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39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39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39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39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39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39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39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39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39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39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39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39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39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39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39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39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39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39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39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39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39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39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39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39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39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39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39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39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39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39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39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39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39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39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39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39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39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39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39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39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39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39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39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39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39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39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39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39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39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39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39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39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39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39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39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39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39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39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39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39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39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39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39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39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39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39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39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39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39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39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39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39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39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39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39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39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39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39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39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39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39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39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39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39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39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39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39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39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39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39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39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39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39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39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39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39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39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39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39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39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39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39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39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39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39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39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39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39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39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39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39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39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39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39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39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39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39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39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39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39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39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39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39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39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39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39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39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39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39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39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39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39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39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39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39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39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39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39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39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39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39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39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39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39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39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39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39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39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39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39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39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39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39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39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39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39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39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39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39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39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39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39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39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39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39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39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39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39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39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39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39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39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39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39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39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39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39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39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39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39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39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39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39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39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39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39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39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39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39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39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39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39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39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39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39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39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39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39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39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39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39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39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39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39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39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39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39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39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39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39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39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39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39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39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39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39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39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39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39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39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39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39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39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39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39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39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39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39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39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39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39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39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39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39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39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39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39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39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39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39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39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39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39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39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39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39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39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39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39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39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39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39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39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39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39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39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39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39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39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39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39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39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39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39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39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39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39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39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39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39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39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39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39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39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39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39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39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39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39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39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39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39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39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39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39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39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39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39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39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39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39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39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39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39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39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39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39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39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39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39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39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39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39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39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39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39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39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39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39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39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39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39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39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39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39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39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39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39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39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39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39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39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39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39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39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39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39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39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39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39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39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39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39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39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39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39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39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39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39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39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39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39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39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39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39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39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39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39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39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39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39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39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39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39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39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39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39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39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39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39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39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39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39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39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39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39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39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39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39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39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39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39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39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39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39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39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39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39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39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39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39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39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39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39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39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39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39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39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39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39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06" t="s">
        <v>49</v>
      </c>
      <c r="C1" s="106"/>
      <c r="D1" s="106"/>
      <c r="E1" s="24">
        <f>COUNTA(Spisak!$C$3:$C$998)+2</f>
        <v>19</v>
      </c>
    </row>
    <row r="3" spans="2:12" ht="13.5" thickBot="1" x14ac:dyDescent="0.25">
      <c r="B3" s="105" t="s">
        <v>37</v>
      </c>
      <c r="C3" s="105"/>
      <c r="D3" s="105"/>
      <c r="E3" s="105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7</v>
      </c>
      <c r="C5" s="29">
        <f ca="1">COUNTIF(INDIRECT("Spisak!T3:T"&amp;E1),"&gt;="&amp;(0.5*Parametri!D12))</f>
        <v>1</v>
      </c>
      <c r="D5" s="29">
        <f ca="1">COUNTIF(INDIRECT("Spisak!T3:T"&amp;E1),"&lt;"&amp;(0.1*Parametri!D12))</f>
        <v>1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0.14285714285714285</v>
      </c>
      <c r="D6" s="32">
        <f ca="1">IF($B$5&gt;0,D5/$B$5,"")</f>
        <v>0.14285714285714285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05" t="s">
        <v>43</v>
      </c>
      <c r="C8" s="105"/>
      <c r="D8" s="105"/>
      <c r="E8" s="105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0</v>
      </c>
      <c r="C10" s="29">
        <f ca="1">COUNTIF(INDIRECT("Spisak!U3:U"&amp;$E$1),"&gt;="&amp;(0.5*Parametri!F12))</f>
        <v>0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 t="str">
        <f ca="1">IF($B$10&gt;0,C10/$B$10,"")</f>
        <v/>
      </c>
      <c r="D11" s="32" t="str">
        <f ca="1">IF($B$10&gt;0,D10/$B$10,"")</f>
        <v/>
      </c>
      <c r="E11" s="33" t="str">
        <f ca="1">IF($B$10&gt;0,E10/$B$10,"")</f>
        <v/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05" t="s">
        <v>44</v>
      </c>
      <c r="C13" s="105"/>
      <c r="D13" s="105"/>
      <c r="E13" s="105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topLeftCell="A6" workbookViewId="0">
      <selection activeCell="E1" sqref="E1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09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20.100000000000001" customHeight="1" x14ac:dyDescent="0.2">
      <c r="A2" s="110" t="str">
        <f xml:space="preserve"> CONCATENATE("STUDIJSKI PROGRAM: ", Parametri!C4)</f>
        <v>STUDIJSKI PROGRAM: MATEMATIKA I RAČUNARSKE NAUKE</v>
      </c>
      <c r="B2" s="110"/>
      <c r="C2" s="110"/>
      <c r="D2" s="110"/>
      <c r="E2" s="110"/>
      <c r="F2" s="110"/>
      <c r="G2" s="110"/>
      <c r="H2" s="110"/>
      <c r="I2" s="110"/>
      <c r="J2" s="111" t="s">
        <v>106</v>
      </c>
      <c r="K2" s="111"/>
      <c r="L2" s="111"/>
      <c r="M2" s="111"/>
      <c r="N2" s="111"/>
      <c r="O2" s="111"/>
      <c r="P2" s="111"/>
    </row>
    <row r="3" spans="1:16" s="46" customFormat="1" ht="30" customHeight="1" x14ac:dyDescent="0.2">
      <c r="A3" s="112" t="str">
        <f xml:space="preserve"> CONCATENATE("PREDMET: ", Parametri!C2)</f>
        <v>PREDMET: GEOMETRIJA RAVNI I PROSTORA</v>
      </c>
      <c r="B3" s="112"/>
      <c r="C3" s="112"/>
      <c r="D3" s="112"/>
      <c r="E3" s="112" t="str">
        <f>CONCATENATE("Broj ECTS kredita: ",Parametri!C9)</f>
        <v>Broj ECTS kredita: 4</v>
      </c>
      <c r="F3" s="112"/>
      <c r="G3" s="112"/>
      <c r="H3" s="112"/>
      <c r="I3" s="112"/>
      <c r="J3" s="113" t="str">
        <f>CONCATENATE("NASTAVNIK: ",Parametri!C15)</f>
        <v>NASTAVNIK: Prof. dr Svjetlana Terzić</v>
      </c>
      <c r="K3" s="113"/>
      <c r="L3" s="113"/>
      <c r="M3" s="113"/>
      <c r="N3" s="113" t="str">
        <f>CONCATENATE("SARADNIK: ",Parametri!C16)</f>
        <v>SARADNIK: Mr. Vladimir Ivanović</v>
      </c>
      <c r="O3" s="113"/>
      <c r="P3" s="113"/>
    </row>
    <row r="5" spans="1:16" ht="24" customHeight="1" x14ac:dyDescent="0.2">
      <c r="A5" s="107" t="s">
        <v>72</v>
      </c>
      <c r="B5" s="107" t="s">
        <v>73</v>
      </c>
      <c r="C5" s="108" t="s">
        <v>74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7" t="s">
        <v>85</v>
      </c>
      <c r="P5" s="107" t="s">
        <v>86</v>
      </c>
    </row>
    <row r="6" spans="1:16" x14ac:dyDescent="0.2">
      <c r="A6" s="107"/>
      <c r="B6" s="107"/>
      <c r="C6" s="107" t="s">
        <v>75</v>
      </c>
      <c r="D6" s="107" t="s">
        <v>25</v>
      </c>
      <c r="E6" s="107"/>
      <c r="F6" s="107"/>
      <c r="G6" s="107"/>
      <c r="H6" s="107"/>
      <c r="I6" s="107"/>
      <c r="J6" s="107" t="s">
        <v>81</v>
      </c>
      <c r="K6" s="107"/>
      <c r="L6" s="107"/>
      <c r="M6" s="107" t="s">
        <v>82</v>
      </c>
      <c r="N6" s="107"/>
      <c r="O6" s="107"/>
      <c r="P6" s="107"/>
    </row>
    <row r="7" spans="1:16" x14ac:dyDescent="0.2">
      <c r="A7" s="107"/>
      <c r="B7" s="107"/>
      <c r="C7" s="107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07"/>
      <c r="P7" s="107"/>
    </row>
    <row r="8" spans="1:16" ht="12.95" customHeight="1" x14ac:dyDescent="0.2">
      <c r="A8" s="49" t="str">
        <f>Spisak!B3</f>
        <v>1/2021</v>
      </c>
      <c r="B8" s="48" t="str">
        <f>Spisak!C3</f>
        <v>Rexha Ervina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0</v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0</v>
      </c>
      <c r="P8" s="47" t="str">
        <f>Spisak!Z3</f>
        <v/>
      </c>
    </row>
    <row r="9" spans="1:16" ht="12.95" customHeight="1" x14ac:dyDescent="0.2">
      <c r="A9" s="49" t="str">
        <f>Spisak!B4</f>
        <v>2/2021</v>
      </c>
      <c r="B9" s="48" t="str">
        <f>Spisak!C4</f>
        <v>Bahović Melisa</v>
      </c>
      <c r="C9" s="47">
        <f>Spisak!D4</f>
        <v>0</v>
      </c>
      <c r="D9" s="47">
        <f>Spisak!E4</f>
        <v>0</v>
      </c>
      <c r="E9" s="47">
        <f>Spisak!F4</f>
        <v>1.5</v>
      </c>
      <c r="F9" s="47">
        <f>Spisak!G4</f>
        <v>0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6</v>
      </c>
      <c r="K9" s="47" t="str">
        <f>Spisak!U4</f>
        <v/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7.5</v>
      </c>
      <c r="P9" s="47" t="str">
        <f>Spisak!Z4</f>
        <v/>
      </c>
    </row>
    <row r="10" spans="1:16" ht="12.95" customHeight="1" x14ac:dyDescent="0.2">
      <c r="A10" s="49" t="str">
        <f>Spisak!B5</f>
        <v>3/2021</v>
      </c>
      <c r="B10" s="48" t="str">
        <f>Spisak!C5</f>
        <v>Žugić Olivera</v>
      </c>
      <c r="C10" s="47">
        <f>Spisak!D5</f>
        <v>0</v>
      </c>
      <c r="D10" s="47">
        <f>Spisak!E5</f>
        <v>1</v>
      </c>
      <c r="E10" s="47">
        <f>Spisak!F5</f>
        <v>0.5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6</v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7.5</v>
      </c>
      <c r="P10" s="47" t="str">
        <f>Spisak!Z5</f>
        <v/>
      </c>
    </row>
    <row r="11" spans="1:16" ht="12.95" customHeight="1" x14ac:dyDescent="0.2">
      <c r="A11" s="49" t="str">
        <f>Spisak!B6</f>
        <v>4/2021</v>
      </c>
      <c r="B11" s="48" t="str">
        <f>Spisak!C6</f>
        <v>Đurašković Davor</v>
      </c>
      <c r="C11" s="47">
        <f>Spisak!D6</f>
        <v>0</v>
      </c>
      <c r="D11" s="47">
        <f>Spisak!E6</f>
        <v>0</v>
      </c>
      <c r="E11" s="47">
        <f>Spisak!F6</f>
        <v>0</v>
      </c>
      <c r="F11" s="47">
        <f>Spisak!G6</f>
        <v>0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4.5</v>
      </c>
      <c r="K11" s="47" t="str">
        <f>Spisak!U6</f>
        <v/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4.5</v>
      </c>
      <c r="P11" s="47" t="str">
        <f>Spisak!Z6</f>
        <v/>
      </c>
    </row>
    <row r="12" spans="1:16" ht="12.95" customHeight="1" x14ac:dyDescent="0.2">
      <c r="A12" s="49" t="str">
        <f>Spisak!B7</f>
        <v>6/2021</v>
      </c>
      <c r="B12" s="48" t="str">
        <f>Spisak!C7</f>
        <v>Popadić Jelena</v>
      </c>
      <c r="C12" s="47">
        <f>Spisak!D7</f>
        <v>0</v>
      </c>
      <c r="D12" s="47">
        <f>Spisak!E7</f>
        <v>0</v>
      </c>
      <c r="E12" s="47">
        <f>Spisak!F7</f>
        <v>0</v>
      </c>
      <c r="F12" s="47">
        <f>Spisak!G7</f>
        <v>0</v>
      </c>
      <c r="G12" s="47">
        <f>Spisak!H7</f>
        <v>0</v>
      </c>
      <c r="H12" s="47">
        <f>Spisak!I7</f>
        <v>0</v>
      </c>
      <c r="I12" s="47">
        <f>Spisak!J7</f>
        <v>0</v>
      </c>
      <c r="J12" s="47" t="str">
        <f>Spisak!T7</f>
        <v/>
      </c>
      <c r="K12" s="47" t="str">
        <f>Spisak!U7</f>
        <v/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0</v>
      </c>
      <c r="P12" s="47" t="str">
        <f>Spisak!Z7</f>
        <v/>
      </c>
    </row>
    <row r="13" spans="1:16" ht="12.95" customHeight="1" x14ac:dyDescent="0.2">
      <c r="A13" s="49" t="str">
        <f>Spisak!B8</f>
        <v>7/2021</v>
      </c>
      <c r="B13" s="48" t="str">
        <f>Spisak!C8</f>
        <v>Barać Anja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5" customHeight="1" x14ac:dyDescent="0.2">
      <c r="A14" s="49" t="str">
        <f>Spisak!B9</f>
        <v>8/2021</v>
      </c>
      <c r="B14" s="48" t="str">
        <f>Spisak!C9</f>
        <v>Stojanović Stela</v>
      </c>
      <c r="C14" s="47">
        <f>Spisak!D9</f>
        <v>0</v>
      </c>
      <c r="D14" s="47">
        <f>Spisak!E9</f>
        <v>0</v>
      </c>
      <c r="E14" s="47">
        <f>Spisak!F9</f>
        <v>0</v>
      </c>
      <c r="F14" s="47">
        <f>Spisak!G9</f>
        <v>0</v>
      </c>
      <c r="G14" s="47">
        <f>Spisak!H9</f>
        <v>0</v>
      </c>
      <c r="H14" s="47">
        <f>Spisak!I9</f>
        <v>0</v>
      </c>
      <c r="I14" s="47">
        <f>Spisak!J9</f>
        <v>0</v>
      </c>
      <c r="J14" s="47" t="str">
        <f>Spisak!T9</f>
        <v/>
      </c>
      <c r="K14" s="47" t="str">
        <f>Spisak!U9</f>
        <v/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0</v>
      </c>
      <c r="P14" s="47" t="str">
        <f>Spisak!Z9</f>
        <v/>
      </c>
    </row>
    <row r="15" spans="1:16" ht="12.95" customHeight="1" x14ac:dyDescent="0.2">
      <c r="A15" s="49" t="str">
        <f>Spisak!B10</f>
        <v>9/2021</v>
      </c>
      <c r="B15" s="48" t="str">
        <f>Spisak!C10</f>
        <v>Ajdarpašić Eris</v>
      </c>
      <c r="C15" s="47">
        <f>Spisak!D10</f>
        <v>0</v>
      </c>
      <c r="D15" s="47">
        <f>Spisak!E10</f>
        <v>2</v>
      </c>
      <c r="E15" s="47">
        <f>Spisak!F10</f>
        <v>1.5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>
        <f>Spisak!T10</f>
        <v>5.5</v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9</v>
      </c>
      <c r="P15" s="47" t="str">
        <f>Spisak!Z10</f>
        <v/>
      </c>
    </row>
    <row r="16" spans="1:16" ht="12.95" customHeight="1" x14ac:dyDescent="0.2">
      <c r="A16" s="49" t="str">
        <f>Spisak!B11</f>
        <v>10/2021</v>
      </c>
      <c r="B16" s="48" t="str">
        <f>Spisak!C11</f>
        <v>Dobrović Nina</v>
      </c>
      <c r="C16" s="47">
        <f>Spisak!D11</f>
        <v>0</v>
      </c>
      <c r="D16" s="47">
        <f>Spisak!E11</f>
        <v>0</v>
      </c>
      <c r="E16" s="47">
        <f>Spisak!F11</f>
        <v>0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 t="str">
        <f>Spisak!T11</f>
        <v/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0</v>
      </c>
      <c r="P16" s="47" t="str">
        <f>Spisak!Z11</f>
        <v/>
      </c>
    </row>
    <row r="17" spans="1:16" ht="12.95" customHeight="1" x14ac:dyDescent="0.2">
      <c r="A17" s="49" t="str">
        <f>Spisak!B12</f>
        <v>11/2021</v>
      </c>
      <c r="B17" s="48" t="str">
        <f>Spisak!C12</f>
        <v>Konatar Jelena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5" customHeight="1" x14ac:dyDescent="0.2">
      <c r="A18" s="49" t="str">
        <f>Spisak!B13</f>
        <v>12/2021</v>
      </c>
      <c r="B18" s="48" t="str">
        <f>Spisak!C13</f>
        <v>Magdelinić Marta</v>
      </c>
      <c r="C18" s="47">
        <f>Spisak!D13</f>
        <v>0</v>
      </c>
      <c r="D18" s="47">
        <f>Spisak!E13</f>
        <v>1</v>
      </c>
      <c r="E18" s="47">
        <f>Spisak!F13</f>
        <v>1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>
        <f>Spisak!T13</f>
        <v>6.5</v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8.5</v>
      </c>
      <c r="P18" s="47" t="str">
        <f>Spisak!Z13</f>
        <v/>
      </c>
    </row>
    <row r="19" spans="1:16" ht="12.95" customHeight="1" x14ac:dyDescent="0.2">
      <c r="A19" s="49" t="str">
        <f>Spisak!B14</f>
        <v>15/2020</v>
      </c>
      <c r="B19" s="48" t="str">
        <f>Spisak!C14</f>
        <v>Bubanja Stefan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0</v>
      </c>
      <c r="P19" s="47" t="str">
        <f>Spisak!Z14</f>
        <v/>
      </c>
    </row>
    <row r="20" spans="1:16" ht="12.95" customHeight="1" x14ac:dyDescent="0.2">
      <c r="A20" s="49" t="str">
        <f>Spisak!B15</f>
        <v>22/2020</v>
      </c>
      <c r="B20" s="48" t="str">
        <f>Spisak!C15</f>
        <v>Laban Maša</v>
      </c>
      <c r="C20" s="47">
        <f>Spisak!D15</f>
        <v>0</v>
      </c>
      <c r="D20" s="47">
        <f>Spisak!E15</f>
        <v>1</v>
      </c>
      <c r="E20" s="47">
        <f>Spisak!F15</f>
        <v>2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11.5</v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14.5</v>
      </c>
      <c r="P20" s="47" t="str">
        <f>Spisak!Z15</f>
        <v/>
      </c>
    </row>
    <row r="21" spans="1:16" ht="12.95" customHeight="1" x14ac:dyDescent="0.2">
      <c r="A21" s="49" t="str">
        <f>Spisak!B16</f>
        <v>1/2018</v>
      </c>
      <c r="B21" s="48" t="str">
        <f>Spisak!C16</f>
        <v>Zečević Anđela</v>
      </c>
      <c r="C21" s="47">
        <f>Spisak!D16</f>
        <v>0</v>
      </c>
      <c r="D21" s="47">
        <f>Spisak!E16</f>
        <v>0</v>
      </c>
      <c r="E21" s="47">
        <f>Spisak!F16</f>
        <v>0</v>
      </c>
      <c r="F21" s="47">
        <f>Spisak!G16</f>
        <v>0</v>
      </c>
      <c r="G21" s="47">
        <f>Spisak!H16</f>
        <v>0</v>
      </c>
      <c r="H21" s="47">
        <f>Spisak!I16</f>
        <v>0</v>
      </c>
      <c r="I21" s="47">
        <f>Spisak!J16</f>
        <v>0</v>
      </c>
      <c r="J21" s="47" t="str">
        <f>Spisak!T16</f>
        <v/>
      </c>
      <c r="K21" s="47" t="str">
        <f>Spisak!U16</f>
        <v/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0</v>
      </c>
      <c r="P21" s="47" t="str">
        <f>Spisak!Z16</f>
        <v/>
      </c>
    </row>
    <row r="22" spans="1:16" ht="12.95" customHeight="1" x14ac:dyDescent="0.2">
      <c r="A22" s="49" t="str">
        <f>Spisak!B17</f>
        <v>5/2017</v>
      </c>
      <c r="B22" s="48" t="str">
        <f>Spisak!C17</f>
        <v>Junčaj Marina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 t="str">
        <f>Spisak!T17</f>
        <v/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0</v>
      </c>
      <c r="P22" s="47" t="str">
        <f>Spisak!Z17</f>
        <v/>
      </c>
    </row>
    <row r="23" spans="1:16" ht="12.95" customHeight="1" x14ac:dyDescent="0.2">
      <c r="A23" s="49" t="str">
        <f>Spisak!B18</f>
        <v>21/2017</v>
      </c>
      <c r="B23" s="48" t="str">
        <f>Spisak!C18</f>
        <v>Klikovac Jovana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5" customHeight="1" x14ac:dyDescent="0.2">
      <c r="A24" s="49" t="str">
        <f>Spisak!B19</f>
        <v>704/2016</v>
      </c>
      <c r="B24" s="48" t="str">
        <f>Spisak!C19</f>
        <v>Obradović Milica</v>
      </c>
      <c r="C24" s="47">
        <f>Spisak!D19</f>
        <v>0</v>
      </c>
      <c r="D24" s="47">
        <f>Spisak!E19</f>
        <v>0</v>
      </c>
      <c r="E24" s="47">
        <f>Spisak!F19</f>
        <v>0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 t="str">
        <f>Spisak!T19</f>
        <v/>
      </c>
      <c r="K24" s="47" t="str">
        <f>Spisak!U19</f>
        <v/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0</v>
      </c>
      <c r="P24" s="47" t="str">
        <f>Spisak!Z19</f>
        <v/>
      </c>
    </row>
    <row r="26" spans="1:16" x14ac:dyDescent="0.2">
      <c r="P26" s="41" t="s">
        <v>87</v>
      </c>
    </row>
    <row r="29" spans="1:16" x14ac:dyDescent="0.2">
      <c r="O29" s="42"/>
      <c r="P29" s="42"/>
    </row>
    <row r="31" spans="1:16" x14ac:dyDescent="0.2">
      <c r="P31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workbookViewId="0">
      <selection activeCell="E1" sqref="E1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16" t="str">
        <f>CONCATENATE("OBRAZAC ZA ZAKLJUČNE OCJENE, STUDIJSKE ", Parametri!C6," ",Parametri!C7," ","semestar")</f>
        <v>OBRAZAC ZA ZAKLJUČNE OCJENE, STUDIJSKE 2021/2022 ljetnji semestar</v>
      </c>
      <c r="B1" s="117"/>
      <c r="C1" s="117"/>
      <c r="D1" s="117"/>
      <c r="E1" s="117"/>
      <c r="F1" s="117"/>
      <c r="G1" s="118"/>
    </row>
    <row r="2" spans="1:7" ht="20.100000000000001" customHeight="1" x14ac:dyDescent="0.2">
      <c r="A2" s="119" t="str">
        <f xml:space="preserve"> CONCATENATE("STUDIJSKI PROGRAM: ", Parametri!C4)</f>
        <v>STUDIJSKI PROGRAM: MATEMATIKA I RAČUNARSKE NAUKE</v>
      </c>
      <c r="B2" s="110"/>
      <c r="C2" s="110"/>
      <c r="D2" s="110"/>
      <c r="E2" s="110"/>
      <c r="F2" s="110"/>
      <c r="G2" s="120"/>
    </row>
    <row r="3" spans="1:7" ht="30" customHeight="1" x14ac:dyDescent="0.2">
      <c r="A3" s="119" t="s">
        <v>71</v>
      </c>
      <c r="B3" s="110"/>
      <c r="C3" s="110"/>
      <c r="D3" s="112" t="str">
        <f>CONCATENATE("NASTAVNIK: ",Parametri!C15)</f>
        <v>NASTAVNIK: Prof. dr Svjetlana Terzić</v>
      </c>
      <c r="E3" s="112"/>
      <c r="F3" s="112"/>
      <c r="G3" s="121"/>
    </row>
    <row r="4" spans="1:7" ht="30" customHeight="1" thickBot="1" x14ac:dyDescent="0.25">
      <c r="A4" s="122" t="str">
        <f xml:space="preserve"> CONCATENATE("PREDMET: ", Parametri!C2)</f>
        <v>PREDMET: GEOMETRIJA RAVNI I PROSTORA</v>
      </c>
      <c r="B4" s="123"/>
      <c r="C4" s="123"/>
      <c r="D4" s="123" t="str">
        <f>CONCATENATE("Broj ECTS kredita: ",Parametri!C9)</f>
        <v>Broj ECTS kredita: 4</v>
      </c>
      <c r="E4" s="123"/>
      <c r="F4" s="123"/>
      <c r="G4" s="124"/>
    </row>
    <row r="6" spans="1:7" ht="20.100000000000001" customHeight="1" x14ac:dyDescent="0.2">
      <c r="A6" s="107" t="s">
        <v>8</v>
      </c>
      <c r="B6" s="107" t="s">
        <v>88</v>
      </c>
      <c r="C6" s="107" t="s">
        <v>73</v>
      </c>
      <c r="D6" s="108" t="s">
        <v>89</v>
      </c>
      <c r="E6" s="108"/>
      <c r="F6" s="108"/>
      <c r="G6" s="107" t="s">
        <v>91</v>
      </c>
    </row>
    <row r="7" spans="1:7" ht="30" customHeight="1" x14ac:dyDescent="0.2">
      <c r="A7" s="107"/>
      <c r="B7" s="107"/>
      <c r="C7" s="107"/>
      <c r="D7" s="56" t="s">
        <v>48</v>
      </c>
      <c r="E7" s="56" t="s">
        <v>90</v>
      </c>
      <c r="F7" s="56" t="s">
        <v>31</v>
      </c>
      <c r="G7" s="107"/>
    </row>
    <row r="8" spans="1:7" ht="12.95" customHeight="1" x14ac:dyDescent="0.2">
      <c r="A8" s="67">
        <v>1</v>
      </c>
      <c r="B8" s="49" t="str">
        <f>Spisak!B3</f>
        <v>1/2021</v>
      </c>
      <c r="C8" s="48" t="str">
        <f>Spisak!C3</f>
        <v>Rexha Ervina</v>
      </c>
      <c r="D8" s="47">
        <f>Spisak!W3</f>
        <v>0</v>
      </c>
      <c r="E8" s="47" t="str">
        <f>Spisak!X3</f>
        <v/>
      </c>
      <c r="F8" s="47">
        <f>Spisak!Y3</f>
        <v>0</v>
      </c>
      <c r="G8" s="47" t="str">
        <f>Spisak!Z3</f>
        <v/>
      </c>
    </row>
    <row r="9" spans="1:7" ht="12.95" customHeight="1" x14ac:dyDescent="0.2">
      <c r="A9" s="67">
        <v>2</v>
      </c>
      <c r="B9" s="49" t="str">
        <f>Spisak!B4</f>
        <v>2/2021</v>
      </c>
      <c r="C9" s="48" t="str">
        <f>Spisak!C4</f>
        <v>Bahović Melisa</v>
      </c>
      <c r="D9" s="47">
        <f>Spisak!W4</f>
        <v>7.5</v>
      </c>
      <c r="E9" s="47" t="str">
        <f>Spisak!X4</f>
        <v/>
      </c>
      <c r="F9" s="47">
        <f>Spisak!Y4</f>
        <v>7.5</v>
      </c>
      <c r="G9" s="47" t="str">
        <f>Spisak!Z4</f>
        <v/>
      </c>
    </row>
    <row r="10" spans="1:7" ht="12.95" customHeight="1" x14ac:dyDescent="0.2">
      <c r="A10" s="67">
        <v>3</v>
      </c>
      <c r="B10" s="49" t="str">
        <f>Spisak!B5</f>
        <v>3/2021</v>
      </c>
      <c r="C10" s="48" t="str">
        <f>Spisak!C5</f>
        <v>Žugić Olivera</v>
      </c>
      <c r="D10" s="47">
        <f>Spisak!W5</f>
        <v>7.5</v>
      </c>
      <c r="E10" s="47" t="str">
        <f>Spisak!X5</f>
        <v/>
      </c>
      <c r="F10" s="47">
        <f>Spisak!Y5</f>
        <v>7.5</v>
      </c>
      <c r="G10" s="47" t="str">
        <f>Spisak!Z5</f>
        <v/>
      </c>
    </row>
    <row r="11" spans="1:7" ht="12.95" customHeight="1" x14ac:dyDescent="0.2">
      <c r="A11" s="67">
        <v>4</v>
      </c>
      <c r="B11" s="49" t="str">
        <f>Spisak!B6</f>
        <v>4/2021</v>
      </c>
      <c r="C11" s="48" t="str">
        <f>Spisak!C6</f>
        <v>Đurašković Davor</v>
      </c>
      <c r="D11" s="47">
        <f>Spisak!W6</f>
        <v>4.5</v>
      </c>
      <c r="E11" s="47" t="str">
        <f>Spisak!X6</f>
        <v/>
      </c>
      <c r="F11" s="47">
        <f>Spisak!Y6</f>
        <v>4.5</v>
      </c>
      <c r="G11" s="47" t="str">
        <f>Spisak!Z6</f>
        <v/>
      </c>
    </row>
    <row r="12" spans="1:7" ht="12.95" customHeight="1" x14ac:dyDescent="0.2">
      <c r="A12" s="67">
        <v>5</v>
      </c>
      <c r="B12" s="49" t="str">
        <f>Spisak!B7</f>
        <v>6/2021</v>
      </c>
      <c r="C12" s="48" t="str">
        <f>Spisak!C7</f>
        <v>Popadić Jelena</v>
      </c>
      <c r="D12" s="47">
        <f>Spisak!W7</f>
        <v>0</v>
      </c>
      <c r="E12" s="47" t="str">
        <f>Spisak!X7</f>
        <v/>
      </c>
      <c r="F12" s="47">
        <f>Spisak!Y7</f>
        <v>0</v>
      </c>
      <c r="G12" s="47" t="str">
        <f>Spisak!Z7</f>
        <v/>
      </c>
    </row>
    <row r="13" spans="1:7" ht="12.95" customHeight="1" x14ac:dyDescent="0.2">
      <c r="A13" s="67">
        <v>6</v>
      </c>
      <c r="B13" s="49" t="str">
        <f>Spisak!B8</f>
        <v>7/2021</v>
      </c>
      <c r="C13" s="48" t="str">
        <f>Spisak!C8</f>
        <v>Barać Anja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5" customHeight="1" x14ac:dyDescent="0.2">
      <c r="A14" s="67">
        <v>7</v>
      </c>
      <c r="B14" s="49" t="str">
        <f>Spisak!B9</f>
        <v>8/2021</v>
      </c>
      <c r="C14" s="48" t="str">
        <f>Spisak!C9</f>
        <v>Stojanović Stela</v>
      </c>
      <c r="D14" s="47">
        <f>Spisak!W9</f>
        <v>0</v>
      </c>
      <c r="E14" s="47" t="str">
        <f>Spisak!X9</f>
        <v/>
      </c>
      <c r="F14" s="47">
        <f>Spisak!Y9</f>
        <v>0</v>
      </c>
      <c r="G14" s="47" t="str">
        <f>Spisak!Z9</f>
        <v/>
      </c>
    </row>
    <row r="15" spans="1:7" ht="12.95" customHeight="1" x14ac:dyDescent="0.2">
      <c r="A15" s="67">
        <v>8</v>
      </c>
      <c r="B15" s="49" t="str">
        <f>Spisak!B10</f>
        <v>9/2021</v>
      </c>
      <c r="C15" s="48" t="str">
        <f>Spisak!C10</f>
        <v>Ajdarpašić Eris</v>
      </c>
      <c r="D15" s="47">
        <f>Spisak!W10</f>
        <v>9</v>
      </c>
      <c r="E15" s="47" t="str">
        <f>Spisak!X10</f>
        <v/>
      </c>
      <c r="F15" s="47">
        <f>Spisak!Y10</f>
        <v>9</v>
      </c>
      <c r="G15" s="47" t="str">
        <f>Spisak!Z10</f>
        <v/>
      </c>
    </row>
    <row r="16" spans="1:7" ht="12.95" customHeight="1" x14ac:dyDescent="0.2">
      <c r="A16" s="67">
        <v>9</v>
      </c>
      <c r="B16" s="49" t="str">
        <f>Spisak!B11</f>
        <v>10/2021</v>
      </c>
      <c r="C16" s="48" t="str">
        <f>Spisak!C11</f>
        <v>Dobrović Nina</v>
      </c>
      <c r="D16" s="47">
        <f>Spisak!W11</f>
        <v>0</v>
      </c>
      <c r="E16" s="47" t="str">
        <f>Spisak!X11</f>
        <v/>
      </c>
      <c r="F16" s="47">
        <f>Spisak!Y11</f>
        <v>0</v>
      </c>
      <c r="G16" s="47" t="str">
        <f>Spisak!Z11</f>
        <v/>
      </c>
    </row>
    <row r="17" spans="1:7" ht="12.95" customHeight="1" x14ac:dyDescent="0.2">
      <c r="A17" s="67">
        <v>10</v>
      </c>
      <c r="B17" s="49" t="str">
        <f>Spisak!B12</f>
        <v>11/2021</v>
      </c>
      <c r="C17" s="48" t="str">
        <f>Spisak!C12</f>
        <v>Konatar Jelena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5" customHeight="1" x14ac:dyDescent="0.2">
      <c r="A18" s="67">
        <v>11</v>
      </c>
      <c r="B18" s="49" t="str">
        <f>Spisak!B13</f>
        <v>12/2021</v>
      </c>
      <c r="C18" s="48" t="str">
        <f>Spisak!C13</f>
        <v>Magdelinić Marta</v>
      </c>
      <c r="D18" s="47">
        <f>Spisak!W13</f>
        <v>8.5</v>
      </c>
      <c r="E18" s="47" t="str">
        <f>Spisak!X13</f>
        <v/>
      </c>
      <c r="F18" s="47">
        <f>Spisak!Y13</f>
        <v>8.5</v>
      </c>
      <c r="G18" s="47" t="str">
        <f>Spisak!Z13</f>
        <v/>
      </c>
    </row>
    <row r="19" spans="1:7" ht="12.95" customHeight="1" x14ac:dyDescent="0.2">
      <c r="A19" s="67">
        <v>12</v>
      </c>
      <c r="B19" s="49" t="str">
        <f>Spisak!B14</f>
        <v>15/2020</v>
      </c>
      <c r="C19" s="48" t="str">
        <f>Spisak!C14</f>
        <v>Bubanja Stefan</v>
      </c>
      <c r="D19" s="47">
        <f>Spisak!W14</f>
        <v>0</v>
      </c>
      <c r="E19" s="47" t="str">
        <f>Spisak!X14</f>
        <v/>
      </c>
      <c r="F19" s="47">
        <f>Spisak!Y14</f>
        <v>0</v>
      </c>
      <c r="G19" s="47" t="str">
        <f>Spisak!Z14</f>
        <v/>
      </c>
    </row>
    <row r="20" spans="1:7" ht="12.95" customHeight="1" x14ac:dyDescent="0.2">
      <c r="A20" s="67">
        <v>13</v>
      </c>
      <c r="B20" s="49" t="str">
        <f>Spisak!B15</f>
        <v>22/2020</v>
      </c>
      <c r="C20" s="48" t="str">
        <f>Spisak!C15</f>
        <v>Laban Maša</v>
      </c>
      <c r="D20" s="47">
        <f>Spisak!W15</f>
        <v>14.5</v>
      </c>
      <c r="E20" s="47" t="str">
        <f>Spisak!X15</f>
        <v/>
      </c>
      <c r="F20" s="47">
        <f>Spisak!Y15</f>
        <v>14.5</v>
      </c>
      <c r="G20" s="47" t="str">
        <f>Spisak!Z15</f>
        <v/>
      </c>
    </row>
    <row r="21" spans="1:7" ht="12.95" customHeight="1" x14ac:dyDescent="0.2">
      <c r="A21" s="67">
        <v>14</v>
      </c>
      <c r="B21" s="49" t="str">
        <f>Spisak!B16</f>
        <v>1/2018</v>
      </c>
      <c r="C21" s="48" t="str">
        <f>Spisak!C16</f>
        <v>Zečević Anđela</v>
      </c>
      <c r="D21" s="47">
        <f>Spisak!W16</f>
        <v>0</v>
      </c>
      <c r="E21" s="47" t="str">
        <f>Spisak!X16</f>
        <v/>
      </c>
      <c r="F21" s="47">
        <f>Spisak!Y16</f>
        <v>0</v>
      </c>
      <c r="G21" s="47" t="str">
        <f>Spisak!Z16</f>
        <v/>
      </c>
    </row>
    <row r="22" spans="1:7" ht="12.95" customHeight="1" x14ac:dyDescent="0.2">
      <c r="A22" s="67">
        <v>15</v>
      </c>
      <c r="B22" s="49" t="str">
        <f>Spisak!B17</f>
        <v>5/2017</v>
      </c>
      <c r="C22" s="48" t="str">
        <f>Spisak!C17</f>
        <v>Junčaj Marina</v>
      </c>
      <c r="D22" s="47">
        <f>Spisak!W17</f>
        <v>0</v>
      </c>
      <c r="E22" s="47" t="str">
        <f>Spisak!X17</f>
        <v/>
      </c>
      <c r="F22" s="47">
        <f>Spisak!Y17</f>
        <v>0</v>
      </c>
      <c r="G22" s="47" t="str">
        <f>Spisak!Z17</f>
        <v/>
      </c>
    </row>
    <row r="23" spans="1:7" ht="12.95" customHeight="1" x14ac:dyDescent="0.2">
      <c r="A23" s="67">
        <v>16</v>
      </c>
      <c r="B23" s="49" t="str">
        <f>Spisak!B18</f>
        <v>21/2017</v>
      </c>
      <c r="C23" s="48" t="str">
        <f>Spisak!C18</f>
        <v>Klikovac Jovana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5" customHeight="1" x14ac:dyDescent="0.2">
      <c r="A24" s="67">
        <v>17</v>
      </c>
      <c r="B24" s="49" t="str">
        <f>Spisak!B19</f>
        <v>704/2016</v>
      </c>
      <c r="C24" s="48" t="str">
        <f>Spisak!C19</f>
        <v>Obradović Milica</v>
      </c>
      <c r="D24" s="47">
        <f>Spisak!W19</f>
        <v>0</v>
      </c>
      <c r="E24" s="47" t="str">
        <f>Spisak!X19</f>
        <v/>
      </c>
      <c r="F24" s="47">
        <f>Spisak!Y19</f>
        <v>0</v>
      </c>
      <c r="G24" s="47" t="str">
        <f>Spisak!Z19</f>
        <v/>
      </c>
    </row>
    <row r="26" spans="1:7" x14ac:dyDescent="0.2">
      <c r="A26" s="114" t="s">
        <v>107</v>
      </c>
      <c r="B26" s="115"/>
      <c r="C26" s="115"/>
      <c r="G26" s="41" t="s">
        <v>9</v>
      </c>
    </row>
    <row r="29" spans="1:7" x14ac:dyDescent="0.2">
      <c r="F29" s="42"/>
      <c r="G29" s="42"/>
    </row>
    <row r="31" spans="1:7" x14ac:dyDescent="0.2">
      <c r="G31" s="41" t="str">
        <f>Parametri!C18</f>
        <v>Prof. dr Miljan Bigović</v>
      </c>
    </row>
  </sheetData>
  <mergeCells count="12">
    <mergeCell ref="A26:C26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E1" sqref="E1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108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109</v>
      </c>
    </row>
    <row r="8" spans="1:19" ht="20.100000000000001" customHeight="1" x14ac:dyDescent="0.2">
      <c r="A8" s="125" t="s">
        <v>55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19" ht="20.100000000000001" customHeight="1" x14ac:dyDescent="0.2">
      <c r="A9" s="126" t="s">
        <v>56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ht="20.100000000000001" customHeight="1" x14ac:dyDescent="0.2">
      <c r="A10" s="126" t="str">
        <f>CONCATENATE("po završetku ",IF(Parametri!C7="zimski","zimskog","ljetnjeg"), " semestra studijske ", Parametri!C6," godine")</f>
        <v>po završetku ljetnjeg semestra studijske 2021/2022 godine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ht="13.5" thickBot="1" x14ac:dyDescent="0.25"/>
    <row r="12" spans="1:19" ht="30" customHeight="1" x14ac:dyDescent="0.2">
      <c r="A12" s="127" t="s">
        <v>57</v>
      </c>
      <c r="B12" s="130" t="s">
        <v>58</v>
      </c>
      <c r="C12" s="130" t="s">
        <v>59</v>
      </c>
      <c r="D12" s="133" t="s">
        <v>60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3" t="s">
        <v>68</v>
      </c>
      <c r="Q12" s="134"/>
      <c r="R12" s="134"/>
      <c r="S12" s="138"/>
    </row>
    <row r="13" spans="1:19" ht="13.15" customHeight="1" x14ac:dyDescent="0.2">
      <c r="A13" s="128"/>
      <c r="B13" s="131"/>
      <c r="C13" s="131"/>
      <c r="D13" s="136" t="s">
        <v>61</v>
      </c>
      <c r="E13" s="137"/>
      <c r="F13" s="136" t="s">
        <v>62</v>
      </c>
      <c r="G13" s="137"/>
      <c r="H13" s="136" t="s">
        <v>63</v>
      </c>
      <c r="I13" s="137"/>
      <c r="J13" s="136" t="s">
        <v>64</v>
      </c>
      <c r="K13" s="137"/>
      <c r="L13" s="136" t="s">
        <v>65</v>
      </c>
      <c r="M13" s="137"/>
      <c r="N13" s="136" t="s">
        <v>66</v>
      </c>
      <c r="O13" s="137"/>
      <c r="P13" s="136" t="s">
        <v>69</v>
      </c>
      <c r="Q13" s="137"/>
      <c r="R13" s="136" t="s">
        <v>70</v>
      </c>
      <c r="S13" s="139"/>
    </row>
    <row r="14" spans="1:19" ht="13.5" thickBot="1" x14ac:dyDescent="0.25">
      <c r="A14" s="129"/>
      <c r="B14" s="132"/>
      <c r="C14" s="132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2022-05-11T17:50:31Z</dcterms:modified>
</cp:coreProperties>
</file>